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Sanderos/Desktop/"/>
    </mc:Choice>
  </mc:AlternateContent>
  <xr:revisionPtr revIDLastSave="0" documentId="8_{77F73FFF-5587-0148-A49A-EFCA4B265ACC}" xr6:coauthVersionLast="47" xr6:coauthVersionMax="47" xr10:uidLastSave="{00000000-0000-0000-0000-000000000000}"/>
  <bookViews>
    <workbookView xWindow="16040" yWindow="6340" windowWidth="51200" windowHeight="28340" xr2:uid="{00000000-000D-0000-FFFF-FFFF00000000}"/>
  </bookViews>
  <sheets>
    <sheet name="DCA Total" sheetId="1" r:id="rId1"/>
    <sheet name="DCA sing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D15" i="2"/>
  <c r="C15" i="2"/>
  <c r="B15" i="2"/>
  <c r="B16" i="2" s="1"/>
  <c r="E14" i="2"/>
  <c r="D14" i="2"/>
  <c r="C14" i="2"/>
  <c r="C9" i="2"/>
  <c r="C26" i="1"/>
  <c r="C25" i="1"/>
  <c r="C24" i="1"/>
  <c r="N23" i="1"/>
  <c r="I23" i="1"/>
  <c r="E23" i="1"/>
  <c r="B23" i="1"/>
  <c r="M23" i="1" s="1"/>
  <c r="N22" i="1"/>
  <c r="I22" i="1"/>
  <c r="E22" i="1"/>
  <c r="B22" i="1"/>
  <c r="M22" i="1" s="1"/>
  <c r="N21" i="1"/>
  <c r="I21" i="1"/>
  <c r="E21" i="1"/>
  <c r="B21" i="1"/>
  <c r="M21" i="1" s="1"/>
  <c r="N20" i="1"/>
  <c r="J20" i="1"/>
  <c r="I20" i="1"/>
  <c r="E20" i="1"/>
  <c r="B20" i="1"/>
  <c r="M20" i="1" s="1"/>
  <c r="N19" i="1"/>
  <c r="I19" i="1"/>
  <c r="E19" i="1"/>
  <c r="B19" i="1"/>
  <c r="M19" i="1" s="1"/>
  <c r="N18" i="1"/>
  <c r="I18" i="1"/>
  <c r="E18" i="1"/>
  <c r="B18" i="1"/>
  <c r="M18" i="1" s="1"/>
  <c r="N17" i="1"/>
  <c r="I17" i="1"/>
  <c r="E17" i="1"/>
  <c r="B17" i="1"/>
  <c r="M17" i="1" s="1"/>
  <c r="B16" i="1"/>
  <c r="B15" i="1"/>
  <c r="B14" i="1"/>
  <c r="H13" i="1"/>
  <c r="M13" i="1" s="1"/>
  <c r="N13" i="1" s="1"/>
  <c r="F13" i="1"/>
  <c r="E13" i="1" s="1"/>
  <c r="G13" i="1" s="1"/>
  <c r="E14" i="1" s="1"/>
  <c r="M12" i="1"/>
  <c r="H12" i="1"/>
  <c r="C12" i="1"/>
  <c r="D10" i="1"/>
  <c r="D7" i="1"/>
  <c r="F18" i="1" l="1"/>
  <c r="F19" i="1"/>
  <c r="J19" i="1"/>
  <c r="F20" i="1"/>
  <c r="F21" i="1"/>
  <c r="J21" i="1"/>
  <c r="F22" i="1"/>
  <c r="J22" i="1"/>
  <c r="F23" i="1"/>
  <c r="J23" i="1"/>
  <c r="F17" i="1"/>
  <c r="J17" i="1"/>
  <c r="J18" i="1"/>
  <c r="I13" i="1"/>
  <c r="C14" i="1"/>
  <c r="J14" i="1" s="1"/>
  <c r="G14" i="1"/>
  <c r="E15" i="1" s="1"/>
  <c r="C17" i="1"/>
  <c r="G17" i="1"/>
  <c r="L17" i="1"/>
  <c r="C18" i="1"/>
  <c r="G18" i="1"/>
  <c r="L18" i="1"/>
  <c r="C19" i="1"/>
  <c r="G19" i="1"/>
  <c r="L19" i="1"/>
  <c r="C20" i="1"/>
  <c r="G20" i="1"/>
  <c r="L20" i="1"/>
  <c r="C21" i="1"/>
  <c r="G21" i="1"/>
  <c r="L21" i="1"/>
  <c r="C22" i="1"/>
  <c r="G22" i="1"/>
  <c r="L22" i="1"/>
  <c r="C23" i="1"/>
  <c r="G23" i="1"/>
  <c r="L23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G15" i="1" l="1"/>
  <c r="E16" i="1" s="1"/>
  <c r="F14" i="1"/>
  <c r="H14" i="1" s="1"/>
  <c r="G16" i="1"/>
  <c r="D14" i="1"/>
  <c r="I14" i="1" l="1"/>
  <c r="M14" i="1"/>
  <c r="N14" i="1" s="1"/>
  <c r="C15" i="1" l="1"/>
  <c r="L14" i="1"/>
  <c r="F15" i="1" l="1"/>
  <c r="H15" i="1" s="1"/>
  <c r="D15" i="1"/>
  <c r="J15" i="1"/>
  <c r="I15" i="1" l="1"/>
  <c r="M15" i="1"/>
  <c r="N15" i="1" s="1"/>
  <c r="C16" i="1" l="1"/>
  <c r="L15" i="1"/>
  <c r="D16" i="1" l="1"/>
  <c r="F16" i="1"/>
  <c r="H16" i="1" s="1"/>
  <c r="J16" i="1"/>
  <c r="I16" i="1" l="1"/>
  <c r="L16" i="1" s="1"/>
  <c r="M16" i="1"/>
  <c r="N16" i="1" s="1"/>
</calcChain>
</file>

<file path=xl/sharedStrings.xml><?xml version="1.0" encoding="utf-8"?>
<sst xmlns="http://schemas.openxmlformats.org/spreadsheetml/2006/main" count="84" uniqueCount="75">
  <si>
    <t>Base</t>
  </si>
  <si>
    <t>Funds</t>
  </si>
  <si>
    <t>USDT</t>
  </si>
  <si>
    <t>Buy %</t>
  </si>
  <si>
    <t>Max Pos</t>
  </si>
  <si>
    <t>DCA trigger</t>
  </si>
  <si>
    <t>DCA size</t>
  </si>
  <si>
    <t>DCA retries</t>
  </si>
  <si>
    <t>Type</t>
  </si>
  <si>
    <t>total drop</t>
  </si>
  <si>
    <t>order amount</t>
  </si>
  <si>
    <t>order value</t>
  </si>
  <si>
    <t>total coins</t>
  </si>
  <si>
    <t>avg price</t>
  </si>
  <si>
    <t>% Loss pre DCA</t>
  </si>
  <si>
    <t>% Loss after DCA</t>
  </si>
  <si>
    <t>Exposure Rate</t>
  </si>
  <si>
    <t xml:space="preserve"> Buy</t>
  </si>
  <si>
    <t>Coin</t>
  </si>
  <si>
    <t>ADA</t>
  </si>
  <si>
    <t>Cost</t>
  </si>
  <si>
    <t>Result in %</t>
  </si>
  <si>
    <t>total Costs</t>
  </si>
  <si>
    <t>2,50 %</t>
  </si>
  <si>
    <t>2,56 %</t>
  </si>
  <si>
    <t>50,00 %</t>
  </si>
  <si>
    <t>100,00 %</t>
  </si>
  <si>
    <t>5,00 %</t>
  </si>
  <si>
    <t>5,26 %</t>
  </si>
  <si>
    <t>55,00 %</t>
  </si>
  <si>
    <t>122,22 %</t>
  </si>
  <si>
    <t>10,00 %</t>
  </si>
  <si>
    <t>11,11 %</t>
  </si>
  <si>
    <t>60,00 %</t>
  </si>
  <si>
    <t>150,00 %</t>
  </si>
  <si>
    <t>15,00 %</t>
  </si>
  <si>
    <t>17,65 %</t>
  </si>
  <si>
    <t>65,00 %</t>
  </si>
  <si>
    <t>185,71 %</t>
  </si>
  <si>
    <t>20,00 %</t>
  </si>
  <si>
    <t>25,00 %</t>
  </si>
  <si>
    <t>70,00 %</t>
  </si>
  <si>
    <t>233,33 %</t>
  </si>
  <si>
    <t>33,33 %</t>
  </si>
  <si>
    <t>75,00 %</t>
  </si>
  <si>
    <t>300,00 %</t>
  </si>
  <si>
    <t>30,00 %</t>
  </si>
  <si>
    <t>42,86 %</t>
  </si>
  <si>
    <t>80,00 %</t>
  </si>
  <si>
    <t>400,00 %</t>
  </si>
  <si>
    <t>35,00 %</t>
  </si>
  <si>
    <t>53,85 %</t>
  </si>
  <si>
    <t>85,00 %</t>
  </si>
  <si>
    <t>566,67 %</t>
  </si>
  <si>
    <t>40,00 %</t>
  </si>
  <si>
    <t>66,67 %</t>
  </si>
  <si>
    <t>90,00 %</t>
  </si>
  <si>
    <t>900,00 %</t>
  </si>
  <si>
    <t>45,00 %</t>
  </si>
  <si>
    <t>81,82 %</t>
  </si>
  <si>
    <t>95,00 %</t>
  </si>
  <si>
    <t>1.900,00 %</t>
  </si>
  <si>
    <t>You can fill the gray fields with your values, the rest will be calculated automatically.</t>
  </si>
  <si>
    <t xml:space="preserve">DCA - Exposure Rate Calculator </t>
  </si>
  <si>
    <t>Calculation of DCA / re-purchase for a single item</t>
  </si>
  <si>
    <t>You can fill the gray fields with your values, the rest will be calculated automatically</t>
  </si>
  <si>
    <t>original purchase</t>
  </si>
  <si>
    <t>planned subsequent purchase</t>
  </si>
  <si>
    <t>order</t>
  </si>
  <si>
    <t>desired result</t>
  </si>
  <si>
    <t>Why it is usually not a good idea to realize losses in order to recoup them through new purchases</t>
  </si>
  <si>
    <t>realized</t>
  </si>
  <si>
    <t>loss</t>
  </si>
  <si>
    <t>more necessary</t>
  </si>
  <si>
    <t>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</si>
</sst>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\ #,##0.00\ ;\-#,##0.00\ ;\-#\ ;\ @\ "/>
    <numFmt numFmtId="165" formatCode="0.00\ %"/>
    <numFmt numFmtId="166" formatCode="0\ %"/>
    <numFmt numFmtId="167" formatCode="\ #,##0.00&quot;    &quot;;\-#,##0.00&quot;    &quot;;\-#&quot;    &quot;;\ @\ "/>
    <numFmt numFmtId="168" formatCode="[$$-409]#,##0.00\ ;[$$-409]\-#,##0.00\ ;[$$-409]\-#\ ;\ @\ "/>
    <numFmt numFmtId="169" formatCode="\ #,##0.0&quot;    &quot;;\-#,##0.0&quot;    &quot;;\-#&quot;    &quot;;\ @\ "/>
    <numFmt numFmtId="170" formatCode="0.00000"/>
    <numFmt numFmtId="171" formatCode="0.0\ %"/>
    <numFmt numFmtId="172" formatCode="[$$-409]#,##0.00000\ ;[$$-409]\-#,##0.00000\ ;[$$-409]\-#\ ;\ @\ "/>
    <numFmt numFmtId="173" formatCode="\ #,##0.0000\ ;\-#,##0.0000\ ;\-#\ ;\ @\ "/>
    <numFmt numFmtId="174" formatCode="\ #,##0.00000\ ;\-#,##0.00000\ ;\-#\ ;\ @\ "/>
  </numFmts>
  <fonts count="12" x14ac:knownFonts="1">
    <font>
      <sz val="10"/>
      <color rgb="FF000000"/>
      <name val="Arial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FF0000"/>
      <name val="Calibri"/>
    </font>
    <font>
      <sz val="11"/>
      <color rgb="FF000000"/>
      <name val="Arial"/>
    </font>
    <font>
      <sz val="10"/>
      <color rgb="FF000000"/>
      <name val="Calibri"/>
    </font>
    <font>
      <sz val="10"/>
      <color rgb="FF000000"/>
      <name val="Calibri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C000"/>
        <bgColor rgb="FFFFC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/>
    <xf numFmtId="0" fontId="5" fillId="2" borderId="1" xfId="0" applyFont="1" applyFill="1" applyBorder="1" applyAlignment="1"/>
    <xf numFmtId="166" fontId="5" fillId="2" borderId="1" xfId="0" applyNumberFormat="1" applyFont="1" applyFill="1" applyBorder="1" applyAlignment="1"/>
    <xf numFmtId="166" fontId="5" fillId="2" borderId="1" xfId="0" applyNumberFormat="1" applyFont="1" applyFill="1" applyBorder="1" applyAlignment="1">
      <alignment horizontal="right"/>
    </xf>
    <xf numFmtId="0" fontId="6" fillId="0" borderId="0" xfId="0" applyFont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164" fontId="3" fillId="2" borderId="3" xfId="0" applyNumberFormat="1" applyFont="1" applyFill="1" applyBorder="1" applyAlignment="1"/>
    <xf numFmtId="9" fontId="3" fillId="0" borderId="0" xfId="0" applyNumberFormat="1" applyFont="1" applyAlignment="1"/>
    <xf numFmtId="167" fontId="3" fillId="0" borderId="0" xfId="0" applyNumberFormat="1" applyFont="1" applyAlignment="1">
      <alignment horizontal="right"/>
    </xf>
    <xf numFmtId="168" fontId="3" fillId="0" borderId="0" xfId="0" applyNumberFormat="1" applyFont="1" applyAlignment="1"/>
    <xf numFmtId="169" fontId="3" fillId="0" borderId="0" xfId="0" applyNumberFormat="1" applyFont="1" applyAlignment="1"/>
    <xf numFmtId="164" fontId="3" fillId="0" borderId="0" xfId="0" applyNumberFormat="1" applyFont="1" applyAlignment="1"/>
    <xf numFmtId="170" fontId="3" fillId="0" borderId="0" xfId="0" applyNumberFormat="1" applyFont="1" applyAlignment="1"/>
    <xf numFmtId="171" fontId="3" fillId="0" borderId="0" xfId="0" applyNumberFormat="1" applyFont="1" applyAlignment="1"/>
    <xf numFmtId="10" fontId="3" fillId="0" borderId="0" xfId="0" applyNumberFormat="1" applyFont="1" applyAlignment="1"/>
    <xf numFmtId="165" fontId="3" fillId="0" borderId="0" xfId="0" applyNumberFormat="1" applyFont="1" applyAlignment="1"/>
    <xf numFmtId="172" fontId="3" fillId="0" borderId="0" xfId="0" applyNumberFormat="1" applyFont="1" applyAlignment="1"/>
    <xf numFmtId="173" fontId="3" fillId="0" borderId="0" xfId="0" applyNumberFormat="1" applyFont="1" applyAlignment="1"/>
    <xf numFmtId="174" fontId="3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/>
    <xf numFmtId="2" fontId="3" fillId="2" borderId="4" xfId="0" applyNumberFormat="1" applyFont="1" applyFill="1" applyBorder="1" applyAlignment="1"/>
    <xf numFmtId="0" fontId="6" fillId="0" borderId="0" xfId="0" applyFont="1" applyAlignment="1"/>
    <xf numFmtId="10" fontId="3" fillId="2" borderId="4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/>
    <xf numFmtId="0" fontId="2" fillId="3" borderId="1" xfId="0" applyFont="1" applyFill="1" applyBorder="1" applyAlignment="1"/>
    <xf numFmtId="2" fontId="3" fillId="0" borderId="4" xfId="0" applyNumberFormat="1" applyFont="1" applyBorder="1" applyAlignment="1"/>
    <xf numFmtId="0" fontId="3" fillId="0" borderId="4" xfId="0" applyFont="1" applyBorder="1" applyAlignment="1"/>
    <xf numFmtId="0" fontId="2" fillId="0" borderId="0" xfId="0" applyFont="1" applyAlignment="1"/>
    <xf numFmtId="10" fontId="2" fillId="3" borderId="4" xfId="0" applyNumberFormat="1" applyFont="1" applyFill="1" applyBorder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9" fillId="0" borderId="0" xfId="0" applyFont="1" applyAlignment="1">
      <alignment wrapText="1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">
    <cellStyle name="Standaard" xfId="0" builtinId="0"/>
  </cellStyles>
  <dxfs count="2">
    <dxf>
      <font>
        <b/>
        <color rgb="FFFFC000"/>
        <name val="Arial"/>
      </font>
      <fill>
        <patternFill patternType="solid">
          <fgColor rgb="FFFFFFFF"/>
          <bgColor rgb="FFFFFFFF"/>
        </patternFill>
      </fill>
    </dxf>
    <dxf>
      <font>
        <b/>
        <color rgb="FFFF0000"/>
        <name val="Arial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workbookViewId="0">
      <selection activeCell="N17" sqref="N17"/>
    </sheetView>
  </sheetViews>
  <sheetFormatPr baseColWidth="10" defaultColWidth="14.5" defaultRowHeight="15" customHeight="1" x14ac:dyDescent="0.15"/>
  <cols>
    <col min="1" max="1" width="27.1640625" customWidth="1"/>
    <col min="2" max="2" width="12" customWidth="1"/>
    <col min="3" max="3" width="12.5" hidden="1" customWidth="1"/>
    <col min="4" max="4" width="12.5" customWidth="1"/>
    <col min="5" max="5" width="12.6640625" hidden="1" customWidth="1"/>
    <col min="6" max="6" width="13.5" hidden="1" customWidth="1"/>
    <col min="7" max="7" width="12.83203125" hidden="1" customWidth="1"/>
    <col min="8" max="8" width="21.5" customWidth="1"/>
    <col min="9" max="9" width="10.6640625" hidden="1" customWidth="1"/>
    <col min="10" max="10" width="14.5" hidden="1" customWidth="1"/>
    <col min="11" max="11" width="2.33203125" hidden="1" customWidth="1"/>
    <col min="12" max="12" width="18.6640625" customWidth="1"/>
    <col min="13" max="13" width="21.5" customWidth="1"/>
    <col min="14" max="14" width="15.83203125" customWidth="1"/>
    <col min="15" max="26" width="8.6640625" customWidth="1"/>
  </cols>
  <sheetData>
    <row r="1" spans="1:26" ht="13.5" customHeight="1" x14ac:dyDescent="0.2">
      <c r="A1" s="53" t="s">
        <v>63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">
      <c r="A2" s="49"/>
      <c r="B2" s="4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">
      <c r="A3" s="43" t="s">
        <v>62</v>
      </c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2"/>
      <c r="B5" s="2"/>
      <c r="C5" s="2"/>
      <c r="D5" s="3" t="s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6" t="s">
        <v>1</v>
      </c>
      <c r="B6" s="7">
        <v>28563</v>
      </c>
      <c r="C6" s="2"/>
      <c r="D6" s="8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6" t="s">
        <v>3</v>
      </c>
      <c r="B7" s="9">
        <v>4.0000000000000001E-3</v>
      </c>
      <c r="C7" s="2"/>
      <c r="D7" s="2" t="str">
        <f>"= "&amp; (B7*B6) &amp; " "&amp;D6</f>
        <v>= 114,252 USDT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6" t="s">
        <v>4</v>
      </c>
      <c r="B8" s="10">
        <v>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6" t="s">
        <v>5</v>
      </c>
      <c r="B9" s="11">
        <v>0.22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2">
      <c r="A10" s="6" t="s">
        <v>6</v>
      </c>
      <c r="B10" s="12">
        <v>2</v>
      </c>
      <c r="C10" s="2"/>
      <c r="D10" s="13" t="str">
        <f>IF(B10=2," (Triple down)",IF(B10=1," (Double down)"," (custom)"))</f>
        <v xml:space="preserve"> (Triple down)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2">
      <c r="A11" s="6" t="s">
        <v>7</v>
      </c>
      <c r="B11" s="10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2">
      <c r="A12" s="2"/>
      <c r="B12" s="14" t="s">
        <v>8</v>
      </c>
      <c r="C12" s="15" t="str">
        <f>"price in " &amp; D6</f>
        <v>price in USDT</v>
      </c>
      <c r="D12" s="15" t="s">
        <v>9</v>
      </c>
      <c r="E12" s="15" t="s">
        <v>10</v>
      </c>
      <c r="F12" s="15" t="s">
        <v>11</v>
      </c>
      <c r="G12" s="15" t="s">
        <v>12</v>
      </c>
      <c r="H12" s="15" t="str">
        <f>"1 Position in " &amp; D6</f>
        <v>1 Position in USDT</v>
      </c>
      <c r="I12" s="15" t="s">
        <v>13</v>
      </c>
      <c r="J12" s="15" t="s">
        <v>14</v>
      </c>
      <c r="K12" s="15"/>
      <c r="L12" s="15" t="s">
        <v>15</v>
      </c>
      <c r="M12" s="15" t="str">
        <f>"Total Exposed " &amp;D6</f>
        <v>Total Exposed USDT</v>
      </c>
      <c r="N12" s="15" t="s">
        <v>16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">
      <c r="A13" s="2"/>
      <c r="B13" s="2" t="s">
        <v>17</v>
      </c>
      <c r="C13" s="16">
        <v>20</v>
      </c>
      <c r="D13" s="17"/>
      <c r="E13" s="18">
        <f>F13/C13</f>
        <v>5.7126000000000001</v>
      </c>
      <c r="F13" s="19">
        <f>B7*B6</f>
        <v>114.252</v>
      </c>
      <c r="G13" s="20">
        <f t="shared" ref="G13:H13" si="0">E13</f>
        <v>5.7126000000000001</v>
      </c>
      <c r="H13" s="21">
        <f t="shared" si="0"/>
        <v>114.252</v>
      </c>
      <c r="I13" s="22">
        <f>H13/E13</f>
        <v>20</v>
      </c>
      <c r="J13" s="23"/>
      <c r="K13" s="17"/>
      <c r="L13" s="2"/>
      <c r="M13" s="21">
        <f>($B$8*H13)</f>
        <v>3427.56</v>
      </c>
      <c r="N13" s="23">
        <f>(1/$B$6*M13)</f>
        <v>0.12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2">
      <c r="A14" s="2"/>
      <c r="B14" s="2" t="str">
        <f>IF($B$11&gt;=1," DCA 1","")</f>
        <v xml:space="preserve"> DCA 1</v>
      </c>
      <c r="C14" s="21">
        <f t="shared" ref="C14:C26" si="1">IF(B14="","",I13*(1-$B$9))</f>
        <v>15.600000000000001</v>
      </c>
      <c r="D14" s="23">
        <f t="shared" ref="D14:D23" si="2">IF(B14="","",(C14-$C$13)/$C$13)</f>
        <v>-0.21999999999999992</v>
      </c>
      <c r="E14" s="18">
        <f t="shared" ref="E14:E23" si="3">IF(B14="","",G13*$B$10)</f>
        <v>11.4252</v>
      </c>
      <c r="F14" s="19">
        <f t="shared" ref="F14:F23" si="4">IF(B14="","",C14*E14)</f>
        <v>178.23312000000001</v>
      </c>
      <c r="G14" s="20">
        <f t="shared" ref="G14:G23" si="5">IF(B14="","",G13+E14)</f>
        <v>17.137799999999999</v>
      </c>
      <c r="H14" s="21">
        <f t="shared" ref="H14:H23" si="6">IF(B14="","",F14+H13)</f>
        <v>292.48511999999999</v>
      </c>
      <c r="I14" s="22">
        <f t="shared" ref="I14:I23" si="7">IF(B14="","",H14/G14)</f>
        <v>17.066666666666666</v>
      </c>
      <c r="J14" s="23">
        <f t="shared" ref="J14:J23" si="8">IF(B14="","",(C14-I13)/I13)</f>
        <v>-0.21999999999999992</v>
      </c>
      <c r="K14" s="24"/>
      <c r="L14" s="25">
        <f t="shared" ref="L14:L23" si="9">IF(B14="","",(C14-I14)/I14)</f>
        <v>-8.5937499999999903E-2</v>
      </c>
      <c r="M14" s="21">
        <f t="shared" ref="M14:M23" si="10">IF(B14="","",($B$8*H14))</f>
        <v>8774.5535999999993</v>
      </c>
      <c r="N14" s="23">
        <f t="shared" ref="N14:N23" si="11">IF(B14="","",(1/$B$6*M14))</f>
        <v>0.30719999999999997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">
      <c r="A15" s="2"/>
      <c r="B15" s="2" t="str">
        <f>IF($B$11&gt;=2," DCA 2","")</f>
        <v xml:space="preserve"> DCA 2</v>
      </c>
      <c r="C15" s="21">
        <f t="shared" si="1"/>
        <v>13.311999999999999</v>
      </c>
      <c r="D15" s="23">
        <f t="shared" si="2"/>
        <v>-0.33440000000000003</v>
      </c>
      <c r="E15" s="18">
        <f t="shared" si="3"/>
        <v>34.275599999999997</v>
      </c>
      <c r="F15" s="19">
        <f t="shared" si="4"/>
        <v>456.27678719999994</v>
      </c>
      <c r="G15" s="20">
        <f t="shared" si="5"/>
        <v>51.413399999999996</v>
      </c>
      <c r="H15" s="21">
        <f t="shared" si="6"/>
        <v>748.7619072</v>
      </c>
      <c r="I15" s="22">
        <f t="shared" si="7"/>
        <v>14.563555555555556</v>
      </c>
      <c r="J15" s="23">
        <f t="shared" si="8"/>
        <v>-0.22000000000000003</v>
      </c>
      <c r="K15" s="24"/>
      <c r="L15" s="25">
        <f t="shared" si="9"/>
        <v>-8.5937500000000083E-2</v>
      </c>
      <c r="M15" s="21">
        <f t="shared" si="10"/>
        <v>22462.857216</v>
      </c>
      <c r="N15" s="23">
        <f t="shared" si="11"/>
        <v>0.78643200000000002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x14ac:dyDescent="0.2">
      <c r="A16" s="2"/>
      <c r="B16" s="2" t="str">
        <f>IF($B$11&gt;=3," DCA 3","")</f>
        <v xml:space="preserve"> DCA 3</v>
      </c>
      <c r="C16" s="21">
        <f t="shared" si="1"/>
        <v>11.359573333333334</v>
      </c>
      <c r="D16" s="23">
        <f t="shared" si="2"/>
        <v>-0.43202133333333331</v>
      </c>
      <c r="E16" s="18">
        <f t="shared" si="3"/>
        <v>102.82679999999999</v>
      </c>
      <c r="F16" s="19">
        <f t="shared" si="4"/>
        <v>1168.0685752319998</v>
      </c>
      <c r="G16" s="20">
        <f t="shared" si="5"/>
        <v>154.24019999999999</v>
      </c>
      <c r="H16" s="21">
        <f t="shared" si="6"/>
        <v>1916.8304824319998</v>
      </c>
      <c r="I16" s="22">
        <f t="shared" si="7"/>
        <v>12.427567407407407</v>
      </c>
      <c r="J16" s="23">
        <f t="shared" si="8"/>
        <v>-0.22000000000000003</v>
      </c>
      <c r="K16" s="24"/>
      <c r="L16" s="25">
        <f t="shared" si="9"/>
        <v>-8.5937499999999972E-2</v>
      </c>
      <c r="M16" s="21">
        <f t="shared" si="10"/>
        <v>57504.914472959994</v>
      </c>
      <c r="N16" s="23">
        <f t="shared" si="11"/>
        <v>2.0132659199999998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x14ac:dyDescent="0.2">
      <c r="A17" s="2"/>
      <c r="B17" s="2" t="str">
        <f>IF($B$11&gt;=4," DCA 4","")</f>
        <v/>
      </c>
      <c r="C17" s="21" t="str">
        <f t="shared" si="1"/>
        <v/>
      </c>
      <c r="D17" s="23" t="str">
        <f t="shared" si="2"/>
        <v/>
      </c>
      <c r="E17" s="18" t="str">
        <f t="shared" si="3"/>
        <v/>
      </c>
      <c r="F17" s="19" t="str">
        <f t="shared" si="4"/>
        <v/>
      </c>
      <c r="G17" s="20" t="str">
        <f t="shared" si="5"/>
        <v/>
      </c>
      <c r="H17" s="21" t="str">
        <f t="shared" si="6"/>
        <v/>
      </c>
      <c r="I17" s="22" t="str">
        <f t="shared" si="7"/>
        <v/>
      </c>
      <c r="J17" s="23" t="str">
        <f t="shared" si="8"/>
        <v/>
      </c>
      <c r="K17" s="24"/>
      <c r="L17" s="25" t="str">
        <f t="shared" si="9"/>
        <v/>
      </c>
      <c r="M17" s="21" t="str">
        <f t="shared" si="10"/>
        <v/>
      </c>
      <c r="N17" s="23" t="str">
        <f t="shared" si="11"/>
        <v/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2">
      <c r="A18" s="2"/>
      <c r="B18" s="2" t="str">
        <f>IF($B$11&gt;=5," DCA 5","")</f>
        <v/>
      </c>
      <c r="C18" s="21" t="str">
        <f t="shared" si="1"/>
        <v/>
      </c>
      <c r="D18" s="23" t="str">
        <f t="shared" si="2"/>
        <v/>
      </c>
      <c r="E18" s="18" t="str">
        <f t="shared" si="3"/>
        <v/>
      </c>
      <c r="F18" s="19" t="str">
        <f t="shared" si="4"/>
        <v/>
      </c>
      <c r="G18" s="20" t="str">
        <f t="shared" si="5"/>
        <v/>
      </c>
      <c r="H18" s="21" t="str">
        <f t="shared" si="6"/>
        <v/>
      </c>
      <c r="I18" s="22" t="str">
        <f t="shared" si="7"/>
        <v/>
      </c>
      <c r="J18" s="23" t="str">
        <f t="shared" si="8"/>
        <v/>
      </c>
      <c r="K18" s="24"/>
      <c r="L18" s="25" t="str">
        <f t="shared" si="9"/>
        <v/>
      </c>
      <c r="M18" s="21" t="str">
        <f t="shared" si="10"/>
        <v/>
      </c>
      <c r="N18" s="23" t="str">
        <f t="shared" si="11"/>
        <v/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2">
      <c r="A19" s="2"/>
      <c r="B19" s="2" t="str">
        <f>IF($B$11&gt;=6," DCA 6","")</f>
        <v/>
      </c>
      <c r="C19" s="21" t="str">
        <f t="shared" si="1"/>
        <v/>
      </c>
      <c r="D19" s="23" t="str">
        <f t="shared" si="2"/>
        <v/>
      </c>
      <c r="E19" s="18" t="str">
        <f t="shared" si="3"/>
        <v/>
      </c>
      <c r="F19" s="19" t="str">
        <f t="shared" si="4"/>
        <v/>
      </c>
      <c r="G19" s="20" t="str">
        <f t="shared" si="5"/>
        <v/>
      </c>
      <c r="H19" s="21" t="str">
        <f t="shared" si="6"/>
        <v/>
      </c>
      <c r="I19" s="22" t="str">
        <f t="shared" si="7"/>
        <v/>
      </c>
      <c r="J19" s="23" t="str">
        <f t="shared" si="8"/>
        <v/>
      </c>
      <c r="K19" s="24"/>
      <c r="L19" s="25" t="str">
        <f t="shared" si="9"/>
        <v/>
      </c>
      <c r="M19" s="21" t="str">
        <f t="shared" si="10"/>
        <v/>
      </c>
      <c r="N19" s="23" t="str">
        <f t="shared" si="11"/>
        <v/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2">
      <c r="A20" s="2"/>
      <c r="B20" s="2" t="str">
        <f>IF($B$11&gt;=7," DCA 7","")</f>
        <v/>
      </c>
      <c r="C20" s="21" t="str">
        <f t="shared" si="1"/>
        <v/>
      </c>
      <c r="D20" s="23" t="str">
        <f t="shared" si="2"/>
        <v/>
      </c>
      <c r="E20" s="18" t="str">
        <f t="shared" si="3"/>
        <v/>
      </c>
      <c r="F20" s="19" t="str">
        <f t="shared" si="4"/>
        <v/>
      </c>
      <c r="G20" s="20" t="str">
        <f t="shared" si="5"/>
        <v/>
      </c>
      <c r="H20" s="21" t="str">
        <f t="shared" si="6"/>
        <v/>
      </c>
      <c r="I20" s="22" t="str">
        <f t="shared" si="7"/>
        <v/>
      </c>
      <c r="J20" s="23" t="str">
        <f t="shared" si="8"/>
        <v/>
      </c>
      <c r="K20" s="24"/>
      <c r="L20" s="25" t="str">
        <f t="shared" si="9"/>
        <v/>
      </c>
      <c r="M20" s="21" t="str">
        <f t="shared" si="10"/>
        <v/>
      </c>
      <c r="N20" s="23" t="str">
        <f t="shared" si="11"/>
        <v/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52" customFormat="1" ht="16.5" customHeight="1" x14ac:dyDescent="0.2">
      <c r="A21" s="50"/>
      <c r="B21" s="50" t="str">
        <f>IF($B$11&gt;=8," DCA 8","")</f>
        <v/>
      </c>
      <c r="C21" s="50" t="str">
        <f t="shared" si="1"/>
        <v/>
      </c>
      <c r="D21" s="50" t="str">
        <f t="shared" si="2"/>
        <v/>
      </c>
      <c r="E21" s="51" t="str">
        <f t="shared" si="3"/>
        <v/>
      </c>
      <c r="F21" s="50" t="str">
        <f t="shared" si="4"/>
        <v/>
      </c>
      <c r="G21" s="50" t="str">
        <f t="shared" si="5"/>
        <v/>
      </c>
      <c r="H21" s="50" t="str">
        <f t="shared" si="6"/>
        <v/>
      </c>
      <c r="I21" s="50" t="str">
        <f t="shared" si="7"/>
        <v/>
      </c>
      <c r="J21" s="50" t="str">
        <f t="shared" si="8"/>
        <v/>
      </c>
      <c r="K21" s="50"/>
      <c r="L21" s="50" t="str">
        <f t="shared" si="9"/>
        <v/>
      </c>
      <c r="M21" s="50" t="str">
        <f t="shared" si="10"/>
        <v/>
      </c>
      <c r="N21" s="50" t="str">
        <f t="shared" si="11"/>
        <v/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6.5" customHeight="1" x14ac:dyDescent="0.2">
      <c r="A22" s="2"/>
      <c r="B22" s="2" t="str">
        <f>IF($B$11&gt;=9," DCA 9","")</f>
        <v/>
      </c>
      <c r="C22" s="21" t="str">
        <f t="shared" si="1"/>
        <v/>
      </c>
      <c r="D22" s="23" t="str">
        <f t="shared" si="2"/>
        <v/>
      </c>
      <c r="E22" s="18" t="str">
        <f t="shared" si="3"/>
        <v/>
      </c>
      <c r="F22" s="19" t="str">
        <f t="shared" si="4"/>
        <v/>
      </c>
      <c r="G22" s="20" t="str">
        <f t="shared" si="5"/>
        <v/>
      </c>
      <c r="H22" s="21" t="str">
        <f t="shared" si="6"/>
        <v/>
      </c>
      <c r="I22" s="22" t="str">
        <f t="shared" si="7"/>
        <v/>
      </c>
      <c r="J22" s="23" t="str">
        <f t="shared" si="8"/>
        <v/>
      </c>
      <c r="K22" s="24"/>
      <c r="L22" s="25" t="str">
        <f t="shared" si="9"/>
        <v/>
      </c>
      <c r="M22" s="21" t="str">
        <f t="shared" si="10"/>
        <v/>
      </c>
      <c r="N22" s="23" t="str">
        <f t="shared" si="11"/>
        <v/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 x14ac:dyDescent="0.2">
      <c r="A23" s="2"/>
      <c r="B23" s="2" t="str">
        <f>IF($B$11&gt;=10," DCA 10","")</f>
        <v/>
      </c>
      <c r="C23" s="21" t="str">
        <f t="shared" si="1"/>
        <v/>
      </c>
      <c r="D23" s="23" t="str">
        <f t="shared" si="2"/>
        <v/>
      </c>
      <c r="E23" s="18" t="str">
        <f t="shared" si="3"/>
        <v/>
      </c>
      <c r="F23" s="19" t="str">
        <f t="shared" si="4"/>
        <v/>
      </c>
      <c r="G23" s="20" t="str">
        <f t="shared" si="5"/>
        <v/>
      </c>
      <c r="H23" s="21" t="str">
        <f t="shared" si="6"/>
        <v/>
      </c>
      <c r="I23" s="22" t="str">
        <f t="shared" si="7"/>
        <v/>
      </c>
      <c r="J23" s="23" t="str">
        <f t="shared" si="8"/>
        <v/>
      </c>
      <c r="K23" s="24"/>
      <c r="L23" s="25" t="str">
        <f t="shared" si="9"/>
        <v/>
      </c>
      <c r="M23" s="21" t="str">
        <f t="shared" si="10"/>
        <v/>
      </c>
      <c r="N23" s="23" t="str">
        <f t="shared" si="11"/>
        <v/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 x14ac:dyDescent="0.2">
      <c r="A24" s="2"/>
      <c r="B24" s="21"/>
      <c r="C24" s="26" t="str">
        <f t="shared" si="1"/>
        <v/>
      </c>
      <c r="D24" s="21"/>
      <c r="E24" s="21"/>
      <c r="F24" s="21"/>
      <c r="G24" s="21"/>
      <c r="H24" s="21"/>
      <c r="I24" s="21"/>
      <c r="J24" s="21"/>
      <c r="K24" s="2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2">
      <c r="A25" s="2"/>
      <c r="B25" s="21"/>
      <c r="C25" s="26" t="str">
        <f t="shared" si="1"/>
        <v/>
      </c>
      <c r="D25" s="21"/>
      <c r="E25" s="27"/>
      <c r="F25" s="21"/>
      <c r="G25" s="21"/>
      <c r="H25" s="21"/>
      <c r="I25" s="21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2">
      <c r="A26" s="2"/>
      <c r="B26" s="21"/>
      <c r="C26" s="26" t="str">
        <f t="shared" si="1"/>
        <v/>
      </c>
      <c r="D26" s="21"/>
      <c r="E26" s="21"/>
      <c r="F26" s="21"/>
      <c r="G26" s="21"/>
      <c r="H26" s="28"/>
      <c r="I26" s="21"/>
      <c r="J26" s="21"/>
      <c r="K26" s="2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conditionalFormatting sqref="N13:N1004">
    <cfRule type="cellIs" dxfId="1" priority="1" operator="greaterThanOrEqual">
      <formula>1</formula>
    </cfRule>
  </conditionalFormatting>
  <conditionalFormatting sqref="N13:N1004">
    <cfRule type="cellIs" dxfId="0" priority="2" operator="between">
      <formula>0.6</formula>
      <formula>0.9999</formula>
    </cfRule>
  </conditionalFormatting>
  <pageMargins left="0.7" right="0.7" top="0.78749999999999998" bottom="0.7874999999999999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workbookViewId="0">
      <selection activeCell="G16" sqref="G16"/>
    </sheetView>
  </sheetViews>
  <sheetFormatPr baseColWidth="10" defaultColWidth="14.5" defaultRowHeight="15" customHeight="1" x14ac:dyDescent="0.15"/>
  <cols>
    <col min="1" max="1" width="10.6640625" customWidth="1"/>
    <col min="2" max="2" width="15.5" customWidth="1"/>
    <col min="3" max="4" width="10.6640625" customWidth="1"/>
    <col min="5" max="5" width="12.33203125" customWidth="1"/>
    <col min="6" max="6" width="10.6640625" customWidth="1"/>
    <col min="7" max="26" width="8.6640625" customWidth="1"/>
  </cols>
  <sheetData>
    <row r="1" spans="1:26" ht="19.5" customHeight="1" x14ac:dyDescent="0.2">
      <c r="A1" s="54" t="s">
        <v>64</v>
      </c>
      <c r="B1" s="47"/>
      <c r="C1" s="47"/>
      <c r="D1" s="47"/>
      <c r="E1" s="47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">
      <c r="A2" s="4"/>
      <c r="B2" s="5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">
      <c r="A3" s="55" t="s">
        <v>65</v>
      </c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">
      <c r="A4" s="29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56" t="s">
        <v>66</v>
      </c>
      <c r="B5" s="47"/>
      <c r="C5" s="4"/>
      <c r="D5" s="4"/>
      <c r="E5" s="4"/>
      <c r="F5" s="4"/>
      <c r="G5" s="4"/>
      <c r="H5" s="4"/>
      <c r="I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">
      <c r="A6" s="30"/>
      <c r="B6" s="4"/>
      <c r="C6" s="4"/>
      <c r="D6" s="4"/>
      <c r="E6" s="4"/>
      <c r="F6" s="4"/>
      <c r="G6" s="4"/>
      <c r="H6" s="4"/>
      <c r="I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">
      <c r="A7" s="1" t="s">
        <v>0</v>
      </c>
      <c r="B7" s="31" t="s">
        <v>2</v>
      </c>
      <c r="C7" s="4"/>
      <c r="D7" s="4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">
      <c r="A8" s="1" t="s">
        <v>18</v>
      </c>
      <c r="B8" s="32" t="s">
        <v>19</v>
      </c>
      <c r="C8" s="33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">
      <c r="A9" s="1" t="s">
        <v>20</v>
      </c>
      <c r="B9" s="34">
        <v>50</v>
      </c>
      <c r="C9" s="35" t="str">
        <f>IF(B7="","",B7)</f>
        <v>USDT</v>
      </c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">
      <c r="A10" s="1" t="s">
        <v>21</v>
      </c>
      <c r="B10" s="36">
        <v>-0.2</v>
      </c>
      <c r="C10" s="4"/>
      <c r="D10" s="4"/>
      <c r="E10" s="4"/>
      <c r="F10" s="4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">
      <c r="A11" s="30"/>
      <c r="B11" s="4"/>
      <c r="C11" s="4"/>
      <c r="D11" s="4"/>
      <c r="E11" s="4"/>
      <c r="F11" s="4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">
      <c r="A12" s="56" t="s">
        <v>67</v>
      </c>
      <c r="B12" s="47"/>
      <c r="C12" s="57" t="s">
        <v>68</v>
      </c>
      <c r="D12" s="58" t="s">
        <v>69</v>
      </c>
      <c r="E12" s="47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">
      <c r="A13" s="4"/>
      <c r="B13" s="4"/>
      <c r="C13" s="4"/>
      <c r="D13" s="4"/>
      <c r="E13" s="4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">
      <c r="A14" s="1" t="s">
        <v>20</v>
      </c>
      <c r="B14" s="37">
        <v>50</v>
      </c>
      <c r="C14" s="33" t="str">
        <f>IF(B7="","",B7)</f>
        <v>USDT</v>
      </c>
      <c r="D14" s="38" t="str">
        <f>IF(D16="","",(B9*B10/D16)-B9)</f>
        <v/>
      </c>
      <c r="E14" s="33" t="str">
        <f>IF(B7="","",B7)</f>
        <v>USDT</v>
      </c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">
      <c r="A15" s="1" t="s">
        <v>22</v>
      </c>
      <c r="B15" s="39">
        <f>IF(B14="","",B14+B9)</f>
        <v>100</v>
      </c>
      <c r="C15" s="33" t="str">
        <f>IF(B7="","",B7)</f>
        <v>USDT</v>
      </c>
      <c r="D15" s="40" t="str">
        <f>IF(D16="","",B9+D14)</f>
        <v/>
      </c>
      <c r="E15" s="33" t="str">
        <f>IF(B7="","",B7)</f>
        <v>USDT</v>
      </c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">
      <c r="A16" s="41" t="s">
        <v>21</v>
      </c>
      <c r="B16" s="42">
        <f>IF(B14="","",B9*B10/B15)</f>
        <v>-0.1</v>
      </c>
      <c r="C16" s="43"/>
      <c r="D16" s="36"/>
      <c r="E16" s="4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">
      <c r="A17" s="4"/>
      <c r="B17" s="4"/>
      <c r="C17" s="4"/>
      <c r="D17" s="4"/>
      <c r="E17" s="4"/>
      <c r="F17" s="4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">
      <c r="A18" s="4"/>
      <c r="B18" s="4"/>
      <c r="C18" s="4"/>
      <c r="D18" s="4"/>
      <c r="E18" s="4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">
      <c r="A19" s="4"/>
      <c r="B19" s="4"/>
      <c r="C19" s="4"/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">
      <c r="A20" s="48"/>
      <c r="B20" s="47"/>
      <c r="C20" s="47"/>
      <c r="D20" s="47"/>
      <c r="E20" s="47"/>
      <c r="F20" s="47"/>
      <c r="G20" s="47"/>
      <c r="H20" s="4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">
      <c r="A21" s="59" t="s">
        <v>70</v>
      </c>
      <c r="B21" s="4"/>
      <c r="C21" s="4"/>
      <c r="D21" s="4"/>
      <c r="E21" s="4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">
      <c r="A22" s="4"/>
      <c r="B22" s="4"/>
      <c r="C22" s="4"/>
      <c r="D22" s="4"/>
      <c r="E22" s="4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">
      <c r="A23" s="60" t="s">
        <v>71</v>
      </c>
      <c r="B23" s="62" t="s">
        <v>73</v>
      </c>
      <c r="C23" s="44"/>
      <c r="D23" s="60" t="s">
        <v>71</v>
      </c>
      <c r="E23" s="62" t="s">
        <v>73</v>
      </c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">
      <c r="A24" s="61" t="s">
        <v>72</v>
      </c>
      <c r="B24" s="63" t="s">
        <v>74</v>
      </c>
      <c r="C24" s="44"/>
      <c r="D24" s="45" t="s">
        <v>72</v>
      </c>
      <c r="E24" s="63" t="s">
        <v>74</v>
      </c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">
      <c r="A25" s="45" t="s">
        <v>23</v>
      </c>
      <c r="B25" s="46" t="s">
        <v>24</v>
      </c>
      <c r="C25" s="44"/>
      <c r="D25" s="45" t="s">
        <v>25</v>
      </c>
      <c r="E25" s="46" t="s">
        <v>26</v>
      </c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">
      <c r="A26" s="45" t="s">
        <v>27</v>
      </c>
      <c r="B26" s="46" t="s">
        <v>28</v>
      </c>
      <c r="C26" s="44"/>
      <c r="D26" s="45" t="s">
        <v>29</v>
      </c>
      <c r="E26" s="46" t="s">
        <v>30</v>
      </c>
      <c r="F26" s="4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">
      <c r="A27" s="45" t="s">
        <v>31</v>
      </c>
      <c r="B27" s="46" t="s">
        <v>32</v>
      </c>
      <c r="C27" s="44"/>
      <c r="D27" s="45" t="s">
        <v>33</v>
      </c>
      <c r="E27" s="46" t="s">
        <v>34</v>
      </c>
      <c r="F27" s="4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">
      <c r="A28" s="45" t="s">
        <v>35</v>
      </c>
      <c r="B28" s="46" t="s">
        <v>36</v>
      </c>
      <c r="C28" s="44"/>
      <c r="D28" s="45" t="s">
        <v>37</v>
      </c>
      <c r="E28" s="46" t="s">
        <v>38</v>
      </c>
      <c r="F28" s="4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">
      <c r="A29" s="45" t="s">
        <v>39</v>
      </c>
      <c r="B29" s="46" t="s">
        <v>40</v>
      </c>
      <c r="C29" s="44"/>
      <c r="D29" s="45" t="s">
        <v>41</v>
      </c>
      <c r="E29" s="46" t="s">
        <v>42</v>
      </c>
      <c r="F29" s="4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">
      <c r="A30" s="45" t="s">
        <v>40</v>
      </c>
      <c r="B30" s="46" t="s">
        <v>43</v>
      </c>
      <c r="C30" s="44"/>
      <c r="D30" s="45" t="s">
        <v>44</v>
      </c>
      <c r="E30" s="46" t="s">
        <v>45</v>
      </c>
      <c r="F30" s="4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">
      <c r="A31" s="45" t="s">
        <v>46</v>
      </c>
      <c r="B31" s="46" t="s">
        <v>47</v>
      </c>
      <c r="C31" s="44"/>
      <c r="D31" s="45" t="s">
        <v>48</v>
      </c>
      <c r="E31" s="46" t="s">
        <v>49</v>
      </c>
      <c r="F31" s="4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">
      <c r="A32" s="45" t="s">
        <v>50</v>
      </c>
      <c r="B32" s="46" t="s">
        <v>51</v>
      </c>
      <c r="C32" s="44"/>
      <c r="D32" s="45" t="s">
        <v>52</v>
      </c>
      <c r="E32" s="46" t="s">
        <v>53</v>
      </c>
      <c r="F32" s="4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">
      <c r="A33" s="45" t="s">
        <v>54</v>
      </c>
      <c r="B33" s="46" t="s">
        <v>55</v>
      </c>
      <c r="C33" s="44"/>
      <c r="D33" s="45" t="s">
        <v>56</v>
      </c>
      <c r="E33" s="46" t="s">
        <v>57</v>
      </c>
      <c r="F33" s="4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">
      <c r="A34" s="45" t="s">
        <v>58</v>
      </c>
      <c r="B34" s="46" t="s">
        <v>59</v>
      </c>
      <c r="C34" s="44"/>
      <c r="D34" s="45" t="s">
        <v>60</v>
      </c>
      <c r="E34" s="46" t="s">
        <v>61</v>
      </c>
      <c r="F34" s="4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5">
    <mergeCell ref="A1:E1"/>
    <mergeCell ref="A5:B5"/>
    <mergeCell ref="A12:B12"/>
    <mergeCell ref="D12:E12"/>
    <mergeCell ref="A20:H20"/>
  </mergeCells>
  <pageMargins left="0.7" right="0.7" top="0.78749999999999998" bottom="0.78749999999999998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DCA Total</vt:lpstr>
      <vt:lpstr>DCA single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Sander van Middendorp</cp:lastModifiedBy>
  <dcterms:created xsi:type="dcterms:W3CDTF">2021-10-02T13:19:32Z</dcterms:created>
  <dcterms:modified xsi:type="dcterms:W3CDTF">2021-10-02T13:19:32Z</dcterms:modified>
</cp:coreProperties>
</file>